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emontreal-my.sharepoint.com/personal/mickael_begon_umontreal_ca/Documents/KIN_CS/SAP_recherche/Reglements_EKSAP/ExamSynthese/"/>
    </mc:Choice>
  </mc:AlternateContent>
  <xr:revisionPtr revIDLastSave="63" documentId="8_{3184831E-E2F8-45FD-9731-726E1B7CED37}" xr6:coauthVersionLast="47" xr6:coauthVersionMax="47" xr10:uidLastSave="{D4F6B17D-0B14-4B12-9A1C-DD015B073E88}"/>
  <bookViews>
    <workbookView xWindow="4880" yWindow="960" windowWidth="29040" windowHeight="15840" firstSheet="1" activeTab="1" xr2:uid="{05B1BEC1-C5FA-4E45-A71A-4EBE0E08CBD5}"/>
  </bookViews>
  <sheets>
    <sheet name="Evaluation" sheetId="3" r:id="rId1"/>
    <sheet name="Etapes" sheetId="4" r:id="rId2"/>
  </sheets>
  <definedNames>
    <definedName name="Heure_oral">Etapes!$F$14</definedName>
    <definedName name="heure_Q">Etapes!$F$12</definedName>
    <definedName name="Jour_Oral">Etapes!$E$14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4" l="1"/>
  <c r="E13" i="4" l="1"/>
  <c r="E5" i="4"/>
  <c r="F15" i="4"/>
  <c r="E9" i="4"/>
  <c r="F13" i="4"/>
  <c r="E16" i="4"/>
  <c r="E15" i="4"/>
  <c r="E12" i="4"/>
  <c r="E11" i="4"/>
  <c r="E8" i="4"/>
  <c r="E7" i="4"/>
  <c r="E6" i="4"/>
  <c r="C19" i="4"/>
  <c r="T12" i="3"/>
  <c r="T13" i="3"/>
  <c r="T14" i="3"/>
  <c r="T15" i="3"/>
  <c r="T16" i="3"/>
  <c r="T17" i="3"/>
  <c r="T18" i="3"/>
  <c r="N12" i="3"/>
  <c r="N13" i="3"/>
  <c r="N14" i="3"/>
  <c r="N15" i="3"/>
  <c r="N17" i="3"/>
  <c r="N18" i="3"/>
  <c r="H13" i="3"/>
  <c r="H14" i="3"/>
  <c r="H15" i="3"/>
  <c r="H16" i="3"/>
  <c r="H17" i="3"/>
  <c r="H18" i="3"/>
  <c r="H12" i="3"/>
  <c r="G12" i="3"/>
  <c r="W9" i="3"/>
  <c r="O2" i="3"/>
  <c r="U18" i="3"/>
  <c r="S18" i="3"/>
  <c r="R18" i="3"/>
  <c r="Q18" i="3"/>
  <c r="O18" i="3"/>
  <c r="M18" i="3"/>
  <c r="L18" i="3"/>
  <c r="K18" i="3"/>
  <c r="I18" i="3"/>
  <c r="G18" i="3"/>
  <c r="F18" i="3"/>
  <c r="I19" i="3" s="1"/>
  <c r="C13" i="3" s="1"/>
  <c r="E18" i="3"/>
  <c r="U17" i="3"/>
  <c r="S17" i="3"/>
  <c r="R17" i="3"/>
  <c r="Q17" i="3"/>
  <c r="O17" i="3"/>
  <c r="M17" i="3"/>
  <c r="L17" i="3"/>
  <c r="K17" i="3"/>
  <c r="I17" i="3"/>
  <c r="G17" i="3"/>
  <c r="F17" i="3"/>
  <c r="E17" i="3"/>
  <c r="U16" i="3"/>
  <c r="S16" i="3"/>
  <c r="R16" i="3"/>
  <c r="Q16" i="3"/>
  <c r="I16" i="3"/>
  <c r="G16" i="3"/>
  <c r="F16" i="3"/>
  <c r="E16" i="3"/>
  <c r="U15" i="3"/>
  <c r="S15" i="3"/>
  <c r="R15" i="3"/>
  <c r="Q15" i="3"/>
  <c r="O15" i="3"/>
  <c r="M15" i="3"/>
  <c r="L15" i="3"/>
  <c r="K15" i="3"/>
  <c r="I15" i="3"/>
  <c r="G15" i="3"/>
  <c r="F15" i="3"/>
  <c r="E15" i="3"/>
  <c r="U14" i="3"/>
  <c r="S14" i="3"/>
  <c r="R14" i="3"/>
  <c r="Q14" i="3"/>
  <c r="O14" i="3"/>
  <c r="M14" i="3"/>
  <c r="L14" i="3"/>
  <c r="K14" i="3"/>
  <c r="I14" i="3"/>
  <c r="G14" i="3"/>
  <c r="F14" i="3"/>
  <c r="E14" i="3"/>
  <c r="U13" i="3"/>
  <c r="S13" i="3"/>
  <c r="R13" i="3"/>
  <c r="U19" i="3" s="1"/>
  <c r="C15" i="3" s="1"/>
  <c r="Q13" i="3"/>
  <c r="O13" i="3"/>
  <c r="M13" i="3"/>
  <c r="L13" i="3"/>
  <c r="K13" i="3"/>
  <c r="I13" i="3"/>
  <c r="G13" i="3"/>
  <c r="F13" i="3"/>
  <c r="E13" i="3"/>
  <c r="U12" i="3"/>
  <c r="S12" i="3"/>
  <c r="R12" i="3"/>
  <c r="Q12" i="3"/>
  <c r="O12" i="3"/>
  <c r="M12" i="3"/>
  <c r="L12" i="3"/>
  <c r="K12" i="3"/>
  <c r="I12" i="3"/>
  <c r="F12" i="3"/>
  <c r="E12" i="3"/>
  <c r="W11" i="3"/>
  <c r="W10" i="3"/>
  <c r="W8" i="3"/>
  <c r="W7" i="3"/>
  <c r="W6" i="3"/>
  <c r="W5" i="3"/>
  <c r="U2" i="3"/>
  <c r="Q2" i="3" s="1"/>
  <c r="I2" i="3"/>
  <c r="E2" i="3" s="1"/>
  <c r="C2" i="3"/>
  <c r="W2" i="3"/>
  <c r="O19" i="3"/>
  <c r="C14" i="3" s="1"/>
  <c r="K2" i="3" s="1"/>
  <c r="B3" i="3" l="1"/>
  <c r="C16" i="3" s="1"/>
  <c r="C17" i="3"/>
  <c r="B2" i="3" s="1"/>
</calcChain>
</file>

<file path=xl/sharedStrings.xml><?xml version="1.0" encoding="utf-8"?>
<sst xmlns="http://schemas.openxmlformats.org/spreadsheetml/2006/main" count="98" uniqueCount="73">
  <si>
    <t>Rapport écrit</t>
  </si>
  <si>
    <t>Réponses écrites</t>
  </si>
  <si>
    <t>Examen Oral</t>
  </si>
  <si>
    <t>Pondérations</t>
  </si>
  <si>
    <t>Exc.</t>
  </si>
  <si>
    <t>Bon</t>
  </si>
  <si>
    <t>Pas.</t>
  </si>
  <si>
    <t>Faible</t>
  </si>
  <si>
    <t xml:space="preserve">Ins. </t>
  </si>
  <si>
    <t>Esprit critique</t>
  </si>
  <si>
    <t>Capacité de synthèse</t>
  </si>
  <si>
    <t xml:space="preserve">Connaissances </t>
  </si>
  <si>
    <t>Rédaction ou élocution</t>
  </si>
  <si>
    <t>Avancement du projet</t>
  </si>
  <si>
    <t>Innovation</t>
  </si>
  <si>
    <t>Respect des consignes</t>
  </si>
  <si>
    <t>rapport</t>
  </si>
  <si>
    <t>écrit</t>
  </si>
  <si>
    <t>oral</t>
  </si>
  <si>
    <t>Tous</t>
  </si>
  <si>
    <t>Toutes les conditions</t>
  </si>
  <si>
    <t>Exc. = Excellent</t>
  </si>
  <si>
    <t>Pas. = Passable</t>
  </si>
  <si>
    <t>Ins. = Insatisfaisant</t>
  </si>
  <si>
    <t>CONSIGNE:</t>
  </si>
  <si>
    <t>Compléter les cases</t>
  </si>
  <si>
    <t>Tâches</t>
  </si>
  <si>
    <t>QUI</t>
  </si>
  <si>
    <t>Date</t>
  </si>
  <si>
    <t>Heure</t>
  </si>
  <si>
    <t>Notes</t>
  </si>
  <si>
    <t>Proposition de comité d'EGS</t>
  </si>
  <si>
    <t>Directeur et étudiant</t>
  </si>
  <si>
    <t xml:space="preserve">avant le </t>
  </si>
  <si>
    <t>Courriel au RES, cc: TGDE</t>
  </si>
  <si>
    <t xml:space="preserve">Validation du comité d'EGS </t>
  </si>
  <si>
    <t>RES</t>
  </si>
  <si>
    <t>Déterminer la date et l'heure de l'oral</t>
  </si>
  <si>
    <t>Selon la disponibilité de tous les membres (p. ex. Doodle)</t>
  </si>
  <si>
    <t>Réserver une salle avec tableau et projecteur</t>
  </si>
  <si>
    <t>Communiquer avec TGDE</t>
  </si>
  <si>
    <t>Envoie de la convocation avec les documents</t>
  </si>
  <si>
    <t>TGDE</t>
  </si>
  <si>
    <t>Courriel à tous les membres et l'étudiant. cc: TGDE</t>
  </si>
  <si>
    <t>Dépôt du rapport d'avancement et PGÉ</t>
  </si>
  <si>
    <t>Étudiant</t>
  </si>
  <si>
    <t>Courriel à tous les membres, cc: TGDE</t>
  </si>
  <si>
    <t>Envoie de la question au rapporteur</t>
  </si>
  <si>
    <t>Chaque membre</t>
  </si>
  <si>
    <t>Courriel au rapporteur, cc: TGDE</t>
  </si>
  <si>
    <t>Envoie des 3 questions à l'étudiant</t>
  </si>
  <si>
    <t xml:space="preserve">le </t>
  </si>
  <si>
    <t>cc: membres</t>
  </si>
  <si>
    <t>Remise des 2 réponses écrites</t>
  </si>
  <si>
    <t>Oral</t>
  </si>
  <si>
    <t>Membres et étudiant</t>
  </si>
  <si>
    <t>Signatures</t>
  </si>
  <si>
    <t>Membres</t>
  </si>
  <si>
    <t>Envoi du rapport</t>
  </si>
  <si>
    <t>Rapporteur</t>
  </si>
  <si>
    <t>courriel au RES et à la TGDE</t>
  </si>
  <si>
    <t>Format jour - heure</t>
  </si>
  <si>
    <t>Abbréviations</t>
  </si>
  <si>
    <t xml:space="preserve">cc </t>
  </si>
  <si>
    <t>Copie-conforme</t>
  </si>
  <si>
    <t xml:space="preserve">EGS </t>
  </si>
  <si>
    <t>Examen général de synthèse</t>
  </si>
  <si>
    <t xml:space="preserve">PGÉ </t>
  </si>
  <si>
    <t>Plan global d'étude</t>
  </si>
  <si>
    <t xml:space="preserve">RES </t>
  </si>
  <si>
    <t>Responsable des études supérieures</t>
  </si>
  <si>
    <t xml:space="preserve">TGDE </t>
  </si>
  <si>
    <t>Technicien en gestion des dossiers étudiants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</si>
</sst>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800]dddd\,\ mmmm\ dd\,\ yyyy"/>
    <numFmt numFmtId="166" formatCode="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0"/>
      <name val="Times New Roman"/>
      <family val="1"/>
    </font>
    <font>
      <sz val="9"/>
      <color theme="2" tint="-9.9978637043366805E-2"/>
      <name val="Wingdings 2"/>
      <family val="1"/>
      <charset val="2"/>
    </font>
    <font>
      <sz val="9"/>
      <color theme="2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5" xfId="0" applyFont="1" applyBorder="1"/>
    <xf numFmtId="0" fontId="2" fillId="0" borderId="0" xfId="0" applyFont="1"/>
    <xf numFmtId="0" fontId="4" fillId="0" borderId="0" xfId="1" applyNumberFormat="1" applyFont="1"/>
    <xf numFmtId="0" fontId="2" fillId="0" borderId="1" xfId="0" applyFont="1" applyBorder="1" applyAlignment="1">
      <alignment horizontal="justify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left" vertical="center" wrapText="1"/>
    </xf>
    <xf numFmtId="9" fontId="2" fillId="0" borderId="0" xfId="1" applyFont="1"/>
    <xf numFmtId="0" fontId="2" fillId="5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2" xfId="0" applyFont="1" applyBorder="1"/>
    <xf numFmtId="164" fontId="6" fillId="0" borderId="14" xfId="1" applyNumberFormat="1" applyFont="1" applyBorder="1" applyAlignment="1">
      <alignment horizontal="center"/>
    </xf>
    <xf numFmtId="0" fontId="2" fillId="0" borderId="14" xfId="0" applyFont="1" applyBorder="1"/>
    <xf numFmtId="0" fontId="7" fillId="0" borderId="14" xfId="0" applyFont="1" applyBorder="1" applyAlignment="1">
      <alignment horizontal="left" vertical="center" wrapText="1"/>
    </xf>
    <xf numFmtId="0" fontId="2" fillId="5" borderId="0" xfId="0" applyFont="1" applyFill="1"/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/>
    <xf numFmtId="0" fontId="5" fillId="0" borderId="13" xfId="0" applyFont="1" applyBorder="1" applyAlignment="1">
      <alignment horizontal="center"/>
    </xf>
    <xf numFmtId="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8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3" borderId="2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5" fontId="2" fillId="4" borderId="6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166" fontId="2" fillId="4" borderId="1" xfId="0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165" fontId="2" fillId="4" borderId="25" xfId="0" applyNumberFormat="1" applyFont="1" applyFill="1" applyBorder="1" applyAlignment="1">
      <alignment horizontal="left" vertical="center" wrapText="1"/>
    </xf>
    <xf numFmtId="165" fontId="2" fillId="0" borderId="25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9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 2013 – 2022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E675E-EE62-4B6B-8D05-A0556060B17A}">
  <dimension ref="B1:W23"/>
  <sheetViews>
    <sheetView showGridLines="0" zoomScale="179" zoomScaleNormal="114" workbookViewId="0"/>
  </sheetViews>
  <sheetFormatPr baseColWidth="10" defaultColWidth="11.5" defaultRowHeight="12" x14ac:dyDescent="0.15"/>
  <cols>
    <col min="1" max="1" width="1.6640625" style="6" customWidth="1"/>
    <col min="2" max="2" width="16.83203125" style="6" bestFit="1" customWidth="1"/>
    <col min="3" max="3" width="10" style="6" bestFit="1" customWidth="1"/>
    <col min="4" max="4" width="2.33203125" style="6" hidden="1" customWidth="1"/>
    <col min="5" max="9" width="5" style="6" customWidth="1"/>
    <col min="10" max="10" width="1.6640625" style="6" customWidth="1"/>
    <col min="11" max="15" width="5" style="6" customWidth="1"/>
    <col min="16" max="16" width="1.6640625" style="6" customWidth="1"/>
    <col min="17" max="21" width="5" style="6" customWidth="1"/>
    <col min="22" max="22" width="2.33203125" style="6" hidden="1" customWidth="1"/>
    <col min="23" max="23" width="3.6640625" style="6" bestFit="1" customWidth="1"/>
    <col min="24" max="16384" width="11.5" style="6"/>
  </cols>
  <sheetData>
    <row r="1" spans="2:23" ht="9" customHeight="1" thickBot="1" x14ac:dyDescent="0.2"/>
    <row r="2" spans="2:23" ht="22.5" customHeight="1" x14ac:dyDescent="0.15">
      <c r="B2" s="15" t="str">
        <f>IF(W2=10, IF(C17,"SUCCES","ECHEC"),"...")</f>
        <v>...</v>
      </c>
      <c r="C2" s="16">
        <f>SUM(C5:C11)</f>
        <v>1</v>
      </c>
      <c r="D2" s="17"/>
      <c r="E2" s="18" t="str">
        <f>IF(I2="P",IF(C13,"SUCCES","ECHEC"),"...")</f>
        <v>...</v>
      </c>
      <c r="F2" s="74" t="s">
        <v>0</v>
      </c>
      <c r="G2" s="75"/>
      <c r="H2" s="68"/>
      <c r="I2" s="19" t="str">
        <f>IF(COUNTA(E5:I11)=7,"P","O")</f>
        <v>O</v>
      </c>
      <c r="J2" s="20"/>
      <c r="K2" s="18" t="str">
        <f>IF(O2="P",IF(C14,"SUCCES","ECHEC"),"...")</f>
        <v>...</v>
      </c>
      <c r="L2" s="74" t="s">
        <v>1</v>
      </c>
      <c r="M2" s="75"/>
      <c r="N2" s="68"/>
      <c r="O2" s="19" t="str">
        <f>IF(AND(COUNTA(K5:O8)=4,COUNTA(K10:O11)=2),"P","O")</f>
        <v>O</v>
      </c>
      <c r="P2" s="20"/>
      <c r="Q2" s="18" t="str">
        <f>IF(U2="P",IF(C15,"SUCCES","ECHEC"),"...")</f>
        <v>...</v>
      </c>
      <c r="R2" s="74" t="s">
        <v>2</v>
      </c>
      <c r="S2" s="75"/>
      <c r="T2" s="68"/>
      <c r="U2" s="30" t="str">
        <f>IF(COUNTA(Q5:U11)=7,"P","O")</f>
        <v>O</v>
      </c>
      <c r="W2" s="7">
        <f>COUNTIF(W5:W11,"=P")+COUNTIF(O2,"=P")+COUNTIF(U2,"=P")+COUNTIF(I2,"=P")</f>
        <v>0</v>
      </c>
    </row>
    <row r="3" spans="2:23" ht="23.25" customHeight="1" x14ac:dyDescent="0.15">
      <c r="B3" s="21">
        <f>G19*I19+M19*O19+S19*U19</f>
        <v>0</v>
      </c>
      <c r="C3" s="8" t="s">
        <v>3</v>
      </c>
      <c r="D3" s="8"/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5"/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5"/>
      <c r="Q3" s="1" t="s">
        <v>4</v>
      </c>
      <c r="R3" s="1" t="s">
        <v>5</v>
      </c>
      <c r="S3" s="1" t="s">
        <v>6</v>
      </c>
      <c r="T3" s="1" t="s">
        <v>7</v>
      </c>
      <c r="U3" s="72" t="s">
        <v>8</v>
      </c>
      <c r="W3" s="73"/>
    </row>
    <row r="4" spans="2:23" ht="14.25" customHeight="1" x14ac:dyDescent="0.15">
      <c r="B4" s="22"/>
      <c r="C4" s="8"/>
      <c r="D4" s="8"/>
      <c r="E4" s="9">
        <v>1</v>
      </c>
      <c r="F4" s="9">
        <v>0.8</v>
      </c>
      <c r="G4" s="9">
        <v>0.6</v>
      </c>
      <c r="H4" s="9">
        <v>0.4</v>
      </c>
      <c r="I4" s="9">
        <v>0</v>
      </c>
      <c r="J4" s="5"/>
      <c r="K4" s="9">
        <v>1</v>
      </c>
      <c r="L4" s="9">
        <v>0.8</v>
      </c>
      <c r="M4" s="9">
        <v>0.6</v>
      </c>
      <c r="N4" s="9">
        <v>0.4</v>
      </c>
      <c r="O4" s="9">
        <v>0</v>
      </c>
      <c r="P4" s="5"/>
      <c r="Q4" s="9">
        <v>1</v>
      </c>
      <c r="R4" s="9">
        <v>0.8</v>
      </c>
      <c r="S4" s="9">
        <v>0.6</v>
      </c>
      <c r="T4" s="69">
        <v>0.4</v>
      </c>
      <c r="U4" s="31">
        <v>0</v>
      </c>
    </row>
    <row r="5" spans="2:23" ht="13" x14ac:dyDescent="0.15">
      <c r="B5" s="23" t="s">
        <v>9</v>
      </c>
      <c r="C5" s="9">
        <v>0.2</v>
      </c>
      <c r="D5" s="9"/>
      <c r="E5" s="8"/>
      <c r="F5" s="8"/>
      <c r="G5" s="8"/>
      <c r="H5" s="8"/>
      <c r="I5" s="8"/>
      <c r="J5" s="5"/>
      <c r="K5" s="8"/>
      <c r="L5" s="8"/>
      <c r="M5" s="8"/>
      <c r="N5" s="8"/>
      <c r="O5" s="8"/>
      <c r="P5" s="5"/>
      <c r="Q5" s="8"/>
      <c r="R5" s="8"/>
      <c r="S5" s="8"/>
      <c r="T5" s="70"/>
      <c r="U5" s="32"/>
      <c r="W5" s="10" t="str">
        <f>IF(COUNTA(E5:U5)=3,"P","O")</f>
        <v>O</v>
      </c>
    </row>
    <row r="6" spans="2:23" ht="13" x14ac:dyDescent="0.15">
      <c r="B6" s="23" t="s">
        <v>10</v>
      </c>
      <c r="C6" s="9">
        <v>0.2</v>
      </c>
      <c r="D6" s="9"/>
      <c r="E6" s="8"/>
      <c r="F6" s="8"/>
      <c r="G6" s="8"/>
      <c r="H6" s="8"/>
      <c r="I6" s="8"/>
      <c r="J6" s="5"/>
      <c r="K6" s="8"/>
      <c r="L6" s="8"/>
      <c r="M6" s="8"/>
      <c r="N6" s="8"/>
      <c r="O6" s="8"/>
      <c r="P6" s="5"/>
      <c r="Q6" s="8"/>
      <c r="R6" s="8"/>
      <c r="S6" s="8"/>
      <c r="T6" s="70"/>
      <c r="U6" s="32"/>
      <c r="W6" s="10" t="str">
        <f>IF(COUNTA(E6:U6)=3,"P","O")</f>
        <v>O</v>
      </c>
    </row>
    <row r="7" spans="2:23" ht="13" x14ac:dyDescent="0.15">
      <c r="B7" s="23" t="s">
        <v>11</v>
      </c>
      <c r="C7" s="9">
        <v>0.2</v>
      </c>
      <c r="D7" s="9"/>
      <c r="E7" s="8"/>
      <c r="F7" s="8"/>
      <c r="G7" s="8"/>
      <c r="H7" s="8"/>
      <c r="I7" s="8"/>
      <c r="J7" s="5"/>
      <c r="K7" s="8"/>
      <c r="L7" s="8"/>
      <c r="M7" s="8"/>
      <c r="N7" s="8"/>
      <c r="O7" s="8"/>
      <c r="P7" s="5"/>
      <c r="Q7" s="8"/>
      <c r="R7" s="8"/>
      <c r="S7" s="8"/>
      <c r="T7" s="70"/>
      <c r="U7" s="32"/>
      <c r="W7" s="10" t="str">
        <f>IF(COUNTA(E7:U7)=3,"P","O")</f>
        <v>O</v>
      </c>
    </row>
    <row r="8" spans="2:23" ht="13" x14ac:dyDescent="0.15">
      <c r="B8" s="23" t="s">
        <v>12</v>
      </c>
      <c r="C8" s="9">
        <v>0.15</v>
      </c>
      <c r="D8" s="9"/>
      <c r="E8" s="8"/>
      <c r="F8" s="8"/>
      <c r="G8" s="8"/>
      <c r="H8" s="8"/>
      <c r="I8" s="8"/>
      <c r="J8" s="5"/>
      <c r="K8" s="8"/>
      <c r="L8" s="8"/>
      <c r="M8" s="8"/>
      <c r="N8" s="8"/>
      <c r="O8" s="8"/>
      <c r="P8" s="5"/>
      <c r="Q8" s="8"/>
      <c r="R8" s="8"/>
      <c r="S8" s="8"/>
      <c r="T8" s="70"/>
      <c r="U8" s="32"/>
      <c r="W8" s="10" t="str">
        <f>IF(COUNTA(E8:U8)=3,"P","O")</f>
        <v>O</v>
      </c>
    </row>
    <row r="9" spans="2:23" ht="13" x14ac:dyDescent="0.15">
      <c r="B9" s="23" t="s">
        <v>13</v>
      </c>
      <c r="C9" s="9">
        <v>0.12</v>
      </c>
      <c r="D9" s="9"/>
      <c r="E9" s="8"/>
      <c r="F9" s="8"/>
      <c r="G9" s="8"/>
      <c r="H9" s="8"/>
      <c r="I9" s="8"/>
      <c r="J9" s="5"/>
      <c r="K9" s="24"/>
      <c r="L9" s="14"/>
      <c r="M9" s="13"/>
      <c r="N9" s="13"/>
      <c r="O9" s="13"/>
      <c r="P9" s="5"/>
      <c r="Q9" s="8"/>
      <c r="R9" s="8"/>
      <c r="S9" s="8"/>
      <c r="T9" s="70"/>
      <c r="U9" s="32"/>
      <c r="W9" s="10" t="str">
        <f>IF(AND(COUNTA(E9:I9)=1,COUNTA(Q9:U9)=1),"P","O")</f>
        <v>O</v>
      </c>
    </row>
    <row r="10" spans="2:23" ht="13" x14ac:dyDescent="0.15">
      <c r="B10" s="25" t="s">
        <v>14</v>
      </c>
      <c r="C10" s="9">
        <v>0.1</v>
      </c>
      <c r="D10" s="9"/>
      <c r="E10" s="8"/>
      <c r="F10" s="8"/>
      <c r="G10" s="8"/>
      <c r="H10" s="8"/>
      <c r="I10" s="8"/>
      <c r="J10" s="5"/>
      <c r="K10" s="8"/>
      <c r="L10" s="8"/>
      <c r="M10" s="8"/>
      <c r="N10" s="8"/>
      <c r="O10" s="8"/>
      <c r="P10" s="5"/>
      <c r="Q10" s="8"/>
      <c r="R10" s="8"/>
      <c r="S10" s="8"/>
      <c r="T10" s="70"/>
      <c r="U10" s="32"/>
      <c r="W10" s="10" t="str">
        <f>IF(COUNTA(E10:U10)=3,"P","O")</f>
        <v>O</v>
      </c>
    </row>
    <row r="11" spans="2:23" ht="14" thickBot="1" x14ac:dyDescent="0.2">
      <c r="B11" s="26" t="s">
        <v>15</v>
      </c>
      <c r="C11" s="27">
        <v>0.03</v>
      </c>
      <c r="D11" s="27"/>
      <c r="E11" s="28"/>
      <c r="F11" s="28"/>
      <c r="G11" s="28"/>
      <c r="H11" s="28"/>
      <c r="I11" s="28"/>
      <c r="J11" s="29"/>
      <c r="K11" s="28"/>
      <c r="L11" s="28"/>
      <c r="M11" s="28"/>
      <c r="N11" s="28"/>
      <c r="O11" s="28"/>
      <c r="P11" s="29"/>
      <c r="Q11" s="28"/>
      <c r="R11" s="28"/>
      <c r="S11" s="28"/>
      <c r="T11" s="71"/>
      <c r="U11" s="33"/>
      <c r="W11" s="10" t="str">
        <f>IF(COUNTA(E11:U11)=3,"P","O")</f>
        <v>O</v>
      </c>
    </row>
    <row r="12" spans="2:23" hidden="1" x14ac:dyDescent="0.15">
      <c r="E12" s="6">
        <f t="shared" ref="E12:I18" si="0">IF(ISTEXT(E5),E$4,0)*$C5</f>
        <v>0</v>
      </c>
      <c r="F12" s="6">
        <f t="shared" si="0"/>
        <v>0</v>
      </c>
      <c r="G12" s="6">
        <f>IF(ISTEXT(G5),G$4,0)*$C5</f>
        <v>0</v>
      </c>
      <c r="H12" s="6">
        <f>IF(ISTEXT(H5),H$4,0)*$C5</f>
        <v>0</v>
      </c>
      <c r="I12" s="6">
        <f t="shared" si="0"/>
        <v>0</v>
      </c>
      <c r="K12" s="6">
        <f t="shared" ref="K12:O15" si="1">IF(ISTEXT(K5),K$4,0)*$C5</f>
        <v>0</v>
      </c>
      <c r="L12" s="6">
        <f t="shared" si="1"/>
        <v>0</v>
      </c>
      <c r="M12" s="6">
        <f t="shared" si="1"/>
        <v>0</v>
      </c>
      <c r="N12" s="6">
        <f t="shared" ref="N12" si="2">IF(ISTEXT(N5),N$4,0)*$C5</f>
        <v>0</v>
      </c>
      <c r="O12" s="6">
        <f t="shared" si="1"/>
        <v>0</v>
      </c>
      <c r="Q12" s="6">
        <f t="shared" ref="Q12:U18" si="3">IF(ISTEXT(Q5),Q$4,0)*$C5</f>
        <v>0</v>
      </c>
      <c r="R12" s="6">
        <f t="shared" si="3"/>
        <v>0</v>
      </c>
      <c r="S12" s="6">
        <f t="shared" si="3"/>
        <v>0</v>
      </c>
      <c r="T12" s="6">
        <f t="shared" ref="T12" si="4">IF(ISTEXT(T5),T$4,0)*$C5</f>
        <v>0</v>
      </c>
      <c r="U12" s="6">
        <f t="shared" si="3"/>
        <v>0</v>
      </c>
    </row>
    <row r="13" spans="2:23" hidden="1" x14ac:dyDescent="0.15">
      <c r="B13" s="6" t="s">
        <v>16</v>
      </c>
      <c r="C13" s="6" t="b">
        <f>I19&gt;=60%</f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ref="H13" si="5">IF(ISTEXT(H6),H$4,0)*$C6</f>
        <v>0</v>
      </c>
      <c r="I13" s="6">
        <f t="shared" si="0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ref="N13" si="6">IF(ISTEXT(N6),N$4,0)*$C6</f>
        <v>0</v>
      </c>
      <c r="O13" s="6">
        <f t="shared" si="1"/>
        <v>0</v>
      </c>
      <c r="Q13" s="6">
        <f t="shared" si="3"/>
        <v>0</v>
      </c>
      <c r="R13" s="6">
        <f t="shared" si="3"/>
        <v>0</v>
      </c>
      <c r="S13" s="6">
        <f t="shared" si="3"/>
        <v>0</v>
      </c>
      <c r="T13" s="6">
        <f t="shared" ref="T13" si="7">IF(ISTEXT(T6),T$4,0)*$C6</f>
        <v>0</v>
      </c>
      <c r="U13" s="6">
        <f t="shared" si="3"/>
        <v>0</v>
      </c>
    </row>
    <row r="14" spans="2:23" hidden="1" x14ac:dyDescent="0.15">
      <c r="B14" s="6" t="s">
        <v>17</v>
      </c>
      <c r="C14" s="6" t="b">
        <f>O19&gt;=60%</f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ref="H14" si="8">IF(ISTEXT(H7),H$4,0)*$C7</f>
        <v>0</v>
      </c>
      <c r="I14" s="6">
        <f t="shared" si="0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ref="N14" si="9">IF(ISTEXT(N7),N$4,0)*$C7</f>
        <v>0</v>
      </c>
      <c r="O14" s="6">
        <f t="shared" si="1"/>
        <v>0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ref="T14" si="10">IF(ISTEXT(T7),T$4,0)*$C7</f>
        <v>0</v>
      </c>
      <c r="U14" s="6">
        <f t="shared" si="3"/>
        <v>0</v>
      </c>
    </row>
    <row r="15" spans="2:23" hidden="1" x14ac:dyDescent="0.15">
      <c r="B15" s="6" t="s">
        <v>18</v>
      </c>
      <c r="C15" s="6" t="b">
        <f>U19&gt;=60%</f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ref="H15" si="11">IF(ISTEXT(H8),H$4,0)*$C8</f>
        <v>0</v>
      </c>
      <c r="I15" s="6">
        <f t="shared" si="0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ref="N15" si="12">IF(ISTEXT(N8),N$4,0)*$C8</f>
        <v>0</v>
      </c>
      <c r="O15" s="6">
        <f t="shared" si="1"/>
        <v>0</v>
      </c>
      <c r="Q15" s="6">
        <f t="shared" si="3"/>
        <v>0</v>
      </c>
      <c r="R15" s="6">
        <f t="shared" si="3"/>
        <v>0</v>
      </c>
      <c r="S15" s="6">
        <f t="shared" si="3"/>
        <v>0</v>
      </c>
      <c r="T15" s="6">
        <f t="shared" ref="T15" si="13">IF(ISTEXT(T8),T$4,0)*$C8</f>
        <v>0</v>
      </c>
      <c r="U15" s="6">
        <f t="shared" si="3"/>
        <v>0</v>
      </c>
    </row>
    <row r="16" spans="2:23" hidden="1" x14ac:dyDescent="0.15">
      <c r="B16" s="6" t="s">
        <v>19</v>
      </c>
      <c r="C16" s="6" t="b">
        <f>B3&gt;=70%</f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ref="H16" si="14">IF(ISTEXT(H9),H$4,0)*$C9</f>
        <v>0</v>
      </c>
      <c r="I16" s="6">
        <f t="shared" si="0"/>
        <v>0</v>
      </c>
      <c r="Q16" s="6">
        <f t="shared" si="3"/>
        <v>0</v>
      </c>
      <c r="R16" s="6">
        <f t="shared" si="3"/>
        <v>0</v>
      </c>
      <c r="S16" s="6">
        <f t="shared" si="3"/>
        <v>0</v>
      </c>
      <c r="T16" s="6">
        <f t="shared" ref="T16" si="15">IF(ISTEXT(T9),T$4,0)*$C9</f>
        <v>0</v>
      </c>
      <c r="U16" s="6">
        <f t="shared" si="3"/>
        <v>0</v>
      </c>
    </row>
    <row r="17" spans="2:21" hidden="1" x14ac:dyDescent="0.15">
      <c r="B17" s="6" t="s">
        <v>20</v>
      </c>
      <c r="C17" s="6" t="b">
        <f>AND(C13:C16)</f>
        <v>0</v>
      </c>
      <c r="E17" s="6">
        <f t="shared" si="0"/>
        <v>0</v>
      </c>
      <c r="F17" s="6">
        <f t="shared" si="0"/>
        <v>0</v>
      </c>
      <c r="G17" s="6">
        <f t="shared" si="0"/>
        <v>0</v>
      </c>
      <c r="H17" s="6">
        <f t="shared" ref="H17" si="16">IF(ISTEXT(H10),H$4,0)*$C10</f>
        <v>0</v>
      </c>
      <c r="I17" s="6">
        <f t="shared" si="0"/>
        <v>0</v>
      </c>
      <c r="K17" s="6">
        <f t="shared" ref="K17:O18" si="17">IF(ISTEXT(K10),K$4,0)*$C10</f>
        <v>0</v>
      </c>
      <c r="L17" s="6">
        <f t="shared" si="17"/>
        <v>0</v>
      </c>
      <c r="M17" s="6">
        <f t="shared" si="17"/>
        <v>0</v>
      </c>
      <c r="N17" s="6">
        <f t="shared" ref="N17" si="18">IF(ISTEXT(N10),N$4,0)*$C10</f>
        <v>0</v>
      </c>
      <c r="O17" s="6">
        <f t="shared" si="17"/>
        <v>0</v>
      </c>
      <c r="Q17" s="6">
        <f t="shared" si="3"/>
        <v>0</v>
      </c>
      <c r="R17" s="6">
        <f t="shared" si="3"/>
        <v>0</v>
      </c>
      <c r="S17" s="6">
        <f t="shared" si="3"/>
        <v>0</v>
      </c>
      <c r="T17" s="6">
        <f t="shared" ref="T17" si="19">IF(ISTEXT(T10),T$4,0)*$C10</f>
        <v>0</v>
      </c>
      <c r="U17" s="6">
        <f t="shared" si="3"/>
        <v>0</v>
      </c>
    </row>
    <row r="18" spans="2:21" hidden="1" x14ac:dyDescent="0.15">
      <c r="E18" s="6">
        <f t="shared" si="0"/>
        <v>0</v>
      </c>
      <c r="F18" s="6">
        <f t="shared" si="0"/>
        <v>0</v>
      </c>
      <c r="G18" s="6">
        <f t="shared" si="0"/>
        <v>0</v>
      </c>
      <c r="H18" s="6">
        <f t="shared" ref="H18" si="20">IF(ISTEXT(H11),H$4,0)*$C11</f>
        <v>0</v>
      </c>
      <c r="I18" s="6">
        <f t="shared" si="0"/>
        <v>0</v>
      </c>
      <c r="K18" s="6">
        <f t="shared" si="17"/>
        <v>0</v>
      </c>
      <c r="L18" s="6">
        <f t="shared" si="17"/>
        <v>0</v>
      </c>
      <c r="M18" s="6">
        <f t="shared" si="17"/>
        <v>0</v>
      </c>
      <c r="N18" s="6">
        <f t="shared" ref="N18" si="21">IF(ISTEXT(N11),N$4,0)*$C11</f>
        <v>0</v>
      </c>
      <c r="O18" s="6">
        <f t="shared" si="17"/>
        <v>0</v>
      </c>
      <c r="Q18" s="6">
        <f t="shared" si="3"/>
        <v>0</v>
      </c>
      <c r="R18" s="6">
        <f t="shared" si="3"/>
        <v>0</v>
      </c>
      <c r="S18" s="6">
        <f t="shared" si="3"/>
        <v>0</v>
      </c>
      <c r="T18" s="6">
        <f t="shared" ref="T18" si="22">IF(ISTEXT(T11),T$4,0)*$C11</f>
        <v>0</v>
      </c>
      <c r="U18" s="6">
        <f t="shared" si="3"/>
        <v>0</v>
      </c>
    </row>
    <row r="19" spans="2:21" hidden="1" x14ac:dyDescent="0.15">
      <c r="G19" s="67">
        <v>0.2</v>
      </c>
      <c r="H19" s="67"/>
      <c r="I19" s="12">
        <f>SUM(E12:I18)</f>
        <v>0</v>
      </c>
      <c r="M19" s="67">
        <v>0.4</v>
      </c>
      <c r="N19" s="67"/>
      <c r="O19" s="12">
        <f>SUM(K12:O18)/(1-$C$9)</f>
        <v>0</v>
      </c>
      <c r="S19" s="67">
        <v>0.4</v>
      </c>
      <c r="T19" s="67"/>
      <c r="U19" s="12">
        <f>SUM(Q12:U18)</f>
        <v>0</v>
      </c>
    </row>
    <row r="20" spans="2:21" x14ac:dyDescent="0.15">
      <c r="B20" s="6" t="s">
        <v>21</v>
      </c>
    </row>
    <row r="21" spans="2:21" x14ac:dyDescent="0.15">
      <c r="B21" s="6" t="s">
        <v>22</v>
      </c>
    </row>
    <row r="22" spans="2:21" x14ac:dyDescent="0.15">
      <c r="B22" s="6" t="s">
        <v>23</v>
      </c>
    </row>
    <row r="23" spans="2:21" ht="3.75" customHeight="1" x14ac:dyDescent="0.15"/>
  </sheetData>
  <mergeCells count="3">
    <mergeCell ref="F2:G2"/>
    <mergeCell ref="L2:M2"/>
    <mergeCell ref="R2:S2"/>
  </mergeCells>
  <conditionalFormatting sqref="W5:W11">
    <cfRule type="containsText" dxfId="6" priority="10" operator="containsText" text="P">
      <formula>NOT(ISERROR(SEARCH("P",W5)))</formula>
    </cfRule>
  </conditionalFormatting>
  <conditionalFormatting sqref="I2">
    <cfRule type="containsText" dxfId="5" priority="9" operator="containsText" text="P">
      <formula>NOT(ISERROR(SEARCH("P",I2)))</formula>
    </cfRule>
  </conditionalFormatting>
  <conditionalFormatting sqref="O2">
    <cfRule type="containsText" dxfId="4" priority="5" operator="containsText" text="P">
      <formula>NOT(ISERROR(SEARCH("P",O2)))</formula>
    </cfRule>
  </conditionalFormatting>
  <conditionalFormatting sqref="U2">
    <cfRule type="containsText" dxfId="3" priority="4" operator="containsText" text="P">
      <formula>NOT(ISERROR(SEARCH("P",U2)))</formula>
    </cfRule>
  </conditionalFormatting>
  <conditionalFormatting sqref="B2 E2 K2 Q2">
    <cfRule type="containsText" dxfId="2" priority="1" operator="containsText" text="...">
      <formula>NOT(ISERROR(SEARCH("...",B2)))</formula>
    </cfRule>
    <cfRule type="containsText" dxfId="1" priority="2" operator="containsText" text="ECHEC">
      <formula>NOT(ISERROR(SEARCH("ECHEC",B2)))</formula>
    </cfRule>
    <cfRule type="containsText" dxfId="0" priority="3" operator="containsText" text="SUCCES">
      <formula>NOT(ISERROR(SEARCH("SUCCES",B2)))</formula>
    </cfRule>
  </conditionalFormatting>
  <pageMargins left="0.7" right="0.7" top="0.75" bottom="0.75" header="0.3" footer="0.3"/>
  <pageSetup paperSize="9" orientation="portrait" verticalDpi="1200" r:id="rId1"/>
  <ignoredErrors>
    <ignoredError sqref="W5:W8 W10:W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C355-E1E8-4D8A-B8D1-A2A2A39C048D}">
  <dimension ref="A2:G24"/>
  <sheetViews>
    <sheetView showGridLines="0" tabSelected="1" zoomScale="114" zoomScaleNormal="206" workbookViewId="0">
      <selection activeCell="B15" sqref="B15"/>
    </sheetView>
  </sheetViews>
  <sheetFormatPr baseColWidth="10" defaultColWidth="11.5" defaultRowHeight="14" x14ac:dyDescent="0.15"/>
  <cols>
    <col min="1" max="1" width="1" style="3" customWidth="1"/>
    <col min="2" max="2" width="29" style="3" customWidth="1"/>
    <col min="3" max="3" width="21.1640625" style="3" customWidth="1"/>
    <col min="4" max="4" width="7.5" style="2" bestFit="1" customWidth="1"/>
    <col min="5" max="5" width="24.5" style="4" bestFit="1" customWidth="1"/>
    <col min="6" max="6" width="17.5" style="4" customWidth="1"/>
    <col min="7" max="7" width="28.5" style="3" customWidth="1"/>
    <col min="8" max="8" width="1.33203125" style="3" customWidth="1"/>
    <col min="9" max="16384" width="11.5" style="3"/>
  </cols>
  <sheetData>
    <row r="2" spans="1:7" x14ac:dyDescent="0.15">
      <c r="B2" s="34" t="s">
        <v>24</v>
      </c>
      <c r="C2" s="76" t="s">
        <v>25</v>
      </c>
      <c r="D2" s="76"/>
      <c r="E2" s="35"/>
      <c r="F2" s="37"/>
      <c r="G2" s="6"/>
    </row>
    <row r="3" spans="1:7" x14ac:dyDescent="0.15">
      <c r="B3" s="6"/>
      <c r="C3" s="6"/>
      <c r="D3" s="36"/>
      <c r="E3" s="37"/>
      <c r="F3" s="37"/>
      <c r="G3" s="6"/>
    </row>
    <row r="4" spans="1:7" x14ac:dyDescent="0.15">
      <c r="B4" s="38" t="s">
        <v>26</v>
      </c>
      <c r="C4" s="39" t="s">
        <v>27</v>
      </c>
      <c r="D4" s="40"/>
      <c r="E4" s="41" t="s">
        <v>28</v>
      </c>
      <c r="F4" s="41" t="s">
        <v>29</v>
      </c>
      <c r="G4" s="42" t="s">
        <v>30</v>
      </c>
    </row>
    <row r="5" spans="1:7" x14ac:dyDescent="0.15">
      <c r="A5" s="3">
        <v>12</v>
      </c>
      <c r="B5" s="46" t="s">
        <v>31</v>
      </c>
      <c r="C5" s="47" t="s">
        <v>32</v>
      </c>
      <c r="D5" s="48" t="s">
        <v>33</v>
      </c>
      <c r="E5" s="49">
        <f>IF(ISBLANK(Jour_Oral), "Entrer la date de l'oral",Jour_Oral-91)</f>
        <v>44943</v>
      </c>
      <c r="F5" s="50"/>
      <c r="G5" s="51" t="s">
        <v>34</v>
      </c>
    </row>
    <row r="6" spans="1:7" x14ac:dyDescent="0.15">
      <c r="A6" s="3">
        <v>11</v>
      </c>
      <c r="B6" s="52" t="s">
        <v>35</v>
      </c>
      <c r="C6" s="53" t="s">
        <v>36</v>
      </c>
      <c r="D6" s="54" t="s">
        <v>33</v>
      </c>
      <c r="E6" s="55">
        <f>IF(ISBLANK(Jour_Oral), "Entrer la date de l'oral",Jour_Oral-80)</f>
        <v>44954</v>
      </c>
      <c r="F6" s="60"/>
      <c r="G6" s="57"/>
    </row>
    <row r="7" spans="1:7" ht="26" x14ac:dyDescent="0.15">
      <c r="A7" s="3">
        <v>10</v>
      </c>
      <c r="B7" s="52" t="s">
        <v>37</v>
      </c>
      <c r="C7" s="53" t="s">
        <v>32</v>
      </c>
      <c r="D7" s="54" t="s">
        <v>33</v>
      </c>
      <c r="E7" s="55">
        <f>IF(ISBLANK(Jour_Oral), "Entrer la date de l'oral", Jour_Oral-70)</f>
        <v>44964</v>
      </c>
      <c r="F7" s="60"/>
      <c r="G7" s="57" t="s">
        <v>38</v>
      </c>
    </row>
    <row r="8" spans="1:7" ht="26" x14ac:dyDescent="0.15">
      <c r="A8" s="3">
        <v>9</v>
      </c>
      <c r="B8" s="52" t="s">
        <v>39</v>
      </c>
      <c r="C8" s="53" t="s">
        <v>32</v>
      </c>
      <c r="D8" s="54" t="s">
        <v>33</v>
      </c>
      <c r="E8" s="55">
        <f>IF(ISBLANK(Jour_Oral), "Entrer la date de l'oral",Jour_Oral-65)</f>
        <v>44969</v>
      </c>
      <c r="F8" s="11"/>
      <c r="G8" s="57" t="s">
        <v>40</v>
      </c>
    </row>
    <row r="9" spans="1:7" ht="26" x14ac:dyDescent="0.15">
      <c r="A9" s="3">
        <v>8</v>
      </c>
      <c r="B9" s="52" t="s">
        <v>41</v>
      </c>
      <c r="C9" s="53" t="s">
        <v>42</v>
      </c>
      <c r="D9" s="54" t="s">
        <v>33</v>
      </c>
      <c r="E9" s="55">
        <f>IF(ISBLANK(Jour_Oral), "Entrer la date de l'oral", Jour_Oral-60)</f>
        <v>44974</v>
      </c>
      <c r="F9" s="11"/>
      <c r="G9" s="57" t="s">
        <v>43</v>
      </c>
    </row>
    <row r="10" spans="1:7" ht="24" customHeight="1" x14ac:dyDescent="0.15">
      <c r="A10" s="3">
        <v>7</v>
      </c>
      <c r="B10" s="52" t="s">
        <v>44</v>
      </c>
      <c r="C10" s="53" t="s">
        <v>45</v>
      </c>
      <c r="D10" s="54" t="s">
        <v>33</v>
      </c>
      <c r="E10" s="55">
        <f>IF(ISBLANK(Jour_Oral), "Entrer la date de l'oral",Jour_Oral-5*7)</f>
        <v>44999</v>
      </c>
      <c r="F10" s="60"/>
      <c r="G10" s="57" t="s">
        <v>46</v>
      </c>
    </row>
    <row r="11" spans="1:7" x14ac:dyDescent="0.15">
      <c r="A11" s="3">
        <v>6</v>
      </c>
      <c r="B11" s="52" t="s">
        <v>47</v>
      </c>
      <c r="C11" s="53" t="s">
        <v>48</v>
      </c>
      <c r="D11" s="54" t="s">
        <v>33</v>
      </c>
      <c r="E11" s="55">
        <f>IF(ISBLANK(Jour_Oral), "Entrer la date de l'oral", Jour_Oral-25)</f>
        <v>45009</v>
      </c>
      <c r="F11" s="60"/>
      <c r="G11" s="57" t="s">
        <v>49</v>
      </c>
    </row>
    <row r="12" spans="1:7" x14ac:dyDescent="0.15">
      <c r="A12" s="3">
        <v>5</v>
      </c>
      <c r="B12" s="52" t="s">
        <v>50</v>
      </c>
      <c r="C12" s="53" t="s">
        <v>42</v>
      </c>
      <c r="D12" s="54" t="s">
        <v>51</v>
      </c>
      <c r="E12" s="55">
        <f>IF(ISBLANK(Jour_Oral), "Entrer la date de l'oral", Jour_Oral-21)</f>
        <v>45013</v>
      </c>
      <c r="F12" s="59"/>
      <c r="G12" s="57" t="s">
        <v>52</v>
      </c>
    </row>
    <row r="13" spans="1:7" ht="24" customHeight="1" x14ac:dyDescent="0.15">
      <c r="A13" s="3">
        <v>4</v>
      </c>
      <c r="B13" s="52" t="s">
        <v>53</v>
      </c>
      <c r="C13" s="53" t="s">
        <v>45</v>
      </c>
      <c r="D13" s="54" t="s">
        <v>51</v>
      </c>
      <c r="E13" s="55">
        <f>IF(ISBLANK(Jour_Oral), "Entrer la date de l'oral", Jour_Oral-7)</f>
        <v>45027</v>
      </c>
      <c r="F13" s="56" t="str">
        <f>IF(ISBLANK(heure_Q),"Entrer l'heure de l'envoi",heure_Q)</f>
        <v>Entrer l'heure de l'envoi</v>
      </c>
      <c r="G13" s="57" t="s">
        <v>46</v>
      </c>
    </row>
    <row r="14" spans="1:7" x14ac:dyDescent="0.15">
      <c r="A14" s="3">
        <v>3</v>
      </c>
      <c r="B14" s="52" t="s">
        <v>54</v>
      </c>
      <c r="C14" s="53" t="s">
        <v>55</v>
      </c>
      <c r="D14" s="54" t="s">
        <v>51</v>
      </c>
      <c r="E14" s="58">
        <v>45034</v>
      </c>
      <c r="F14" s="59"/>
      <c r="G14" s="57"/>
    </row>
    <row r="15" spans="1:7" x14ac:dyDescent="0.15">
      <c r="A15" s="3">
        <v>2</v>
      </c>
      <c r="B15" s="52" t="s">
        <v>56</v>
      </c>
      <c r="C15" s="53" t="s">
        <v>57</v>
      </c>
      <c r="D15" s="54" t="s">
        <v>51</v>
      </c>
      <c r="E15" s="55">
        <f>IF(ISBLANK(Jour_Oral), "Entrer la date de l'oral", Jour_Oral)</f>
        <v>45034</v>
      </c>
      <c r="F15" s="56" t="str">
        <f>IF(ISBLANK(Heure_oral),"Entrer l'heure de l'oral",Heure_oral+TIME(3,0,0))</f>
        <v>Entrer l'heure de l'oral</v>
      </c>
      <c r="G15" s="57"/>
    </row>
    <row r="16" spans="1:7" x14ac:dyDescent="0.15">
      <c r="A16" s="3">
        <v>1</v>
      </c>
      <c r="B16" s="61" t="s">
        <v>58</v>
      </c>
      <c r="C16" s="62" t="s">
        <v>59</v>
      </c>
      <c r="D16" s="63" t="s">
        <v>33</v>
      </c>
      <c r="E16" s="64">
        <f>IF(ISBLANK(Jour_Oral), "Entrer la date de l'oral",Jour_Oral+7)</f>
        <v>45041</v>
      </c>
      <c r="F16" s="65"/>
      <c r="G16" s="66" t="s">
        <v>60</v>
      </c>
    </row>
    <row r="17" spans="2:7" ht="10.5" customHeight="1" x14ac:dyDescent="0.15">
      <c r="B17" s="6"/>
      <c r="C17" s="6"/>
      <c r="D17" s="36"/>
      <c r="E17" s="37"/>
      <c r="F17" s="37"/>
      <c r="G17" s="6"/>
    </row>
    <row r="18" spans="2:7" x14ac:dyDescent="0.15">
      <c r="B18" s="6"/>
      <c r="C18" s="43" t="s">
        <v>61</v>
      </c>
      <c r="D18" s="36"/>
      <c r="E18" s="76" t="s">
        <v>62</v>
      </c>
      <c r="F18" s="76"/>
    </row>
    <row r="19" spans="2:7" x14ac:dyDescent="0.15">
      <c r="B19" s="6"/>
      <c r="C19" s="44">
        <f ca="1">TODAY()</f>
        <v>44968</v>
      </c>
      <c r="D19" s="36"/>
      <c r="E19" s="36" t="s">
        <v>63</v>
      </c>
      <c r="F19" s="6" t="s">
        <v>64</v>
      </c>
    </row>
    <row r="20" spans="2:7" x14ac:dyDescent="0.15">
      <c r="B20" s="6"/>
      <c r="C20" s="45">
        <v>0.375</v>
      </c>
      <c r="D20" s="36"/>
      <c r="E20" s="36" t="s">
        <v>65</v>
      </c>
      <c r="F20" s="6" t="s">
        <v>66</v>
      </c>
    </row>
    <row r="21" spans="2:7" x14ac:dyDescent="0.15">
      <c r="B21" s="6"/>
      <c r="C21" s="6"/>
      <c r="D21" s="36"/>
      <c r="E21" s="36" t="s">
        <v>67</v>
      </c>
      <c r="F21" s="6" t="s">
        <v>68</v>
      </c>
    </row>
    <row r="22" spans="2:7" x14ac:dyDescent="0.15">
      <c r="B22" s="6"/>
      <c r="C22" s="6"/>
      <c r="D22" s="36"/>
      <c r="E22" s="36" t="s">
        <v>69</v>
      </c>
      <c r="F22" s="6" t="s">
        <v>70</v>
      </c>
    </row>
    <row r="23" spans="2:7" x14ac:dyDescent="0.15">
      <c r="B23" s="6"/>
      <c r="C23" s="6"/>
      <c r="D23" s="36"/>
      <c r="E23" s="36" t="s">
        <v>71</v>
      </c>
      <c r="F23" s="6" t="s">
        <v>72</v>
      </c>
    </row>
    <row r="24" spans="2:7" x14ac:dyDescent="0.15">
      <c r="B24" s="6"/>
      <c r="C24" s="6"/>
      <c r="D24" s="36"/>
    </row>
  </sheetData>
  <sortState xmlns:xlrd2="http://schemas.microsoft.com/office/spreadsheetml/2017/richdata2" ref="A5:G16">
    <sortCondition descending="1" ref="A5:A16"/>
  </sortState>
  <mergeCells count="2">
    <mergeCell ref="C2:D2"/>
    <mergeCell ref="E18:F18"/>
  </mergeCells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699CB5BA7194988BE0057FBE4EB93" ma:contentTypeVersion="13" ma:contentTypeDescription="Crée un document." ma:contentTypeScope="" ma:versionID="b2f540224d72e311d7e369ad2d1330fb">
  <xsd:schema xmlns:xsd="http://www.w3.org/2001/XMLSchema" xmlns:xs="http://www.w3.org/2001/XMLSchema" xmlns:p="http://schemas.microsoft.com/office/2006/metadata/properties" xmlns:ns3="52e651b7-b90a-4e20-8373-f1ed72147340" xmlns:ns4="0521128b-fa6f-4216-a311-c6ddee8c8316" targetNamespace="http://schemas.microsoft.com/office/2006/metadata/properties" ma:root="true" ma:fieldsID="42a5c53decbd2e67c113227dfac3ac92" ns3:_="" ns4:_="">
    <xsd:import namespace="52e651b7-b90a-4e20-8373-f1ed72147340"/>
    <xsd:import namespace="0521128b-fa6f-4216-a311-c6ddee8c831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651b7-b90a-4e20-8373-f1ed721473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1128b-fa6f-4216-a311-c6ddee8c83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C0DDD4-EF80-4567-9E6A-ABADC917EB79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52e651b7-b90a-4e20-8373-f1ed72147340"/>
    <ds:schemaRef ds:uri="0521128b-fa6f-4216-a311-c6ddee8c8316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BFC606C-1599-4CF0-A74E-23741376C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ABE8E8-44BD-4A4B-84CB-ED1676F2B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651b7-b90a-4e20-8373-f1ed72147340"/>
    <ds:schemaRef ds:uri="0521128b-fa6f-4216-a311-c6ddee8c83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Evaluation</vt:lpstr>
      <vt:lpstr>Etapes</vt:lpstr>
      <vt:lpstr>Heure_oral</vt:lpstr>
      <vt:lpstr>heure_Q</vt:lpstr>
      <vt:lpstr>Jour_Oral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Mickael Begon</dc:creator>
  <cp:keywords/>
  <dc:description/>
  <cp:lastModifiedBy>Mickael Begon</cp:lastModifiedBy>
  <cp:revision/>
  <dcterms:created xsi:type="dcterms:W3CDTF">2021-08-05T18:27:17Z</dcterms:created>
  <dcterms:modified xsi:type="dcterms:W3CDTF">2023-02-11T20:34:09Z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0x010100ACF699CB5BA7194988BE0057FBE4EB93</vt:lpwstr>
  </property>
</Properties>
</file>